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пущения" sheetId="1" state="visible" r:id="rId1"/>
    <sheet xmlns:r="http://schemas.openxmlformats.org/officeDocument/2006/relationships" name="По годам" sheetId="2" state="visible" r:id="rId2"/>
    <sheet xmlns:r="http://schemas.openxmlformats.org/officeDocument/2006/relationships" name="Чувствительность" sheetId="3" state="visible" r:id="rId3"/>
    <sheet xmlns:r="http://schemas.openxmlformats.org/officeDocument/2006/relationships" name="Период запуск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+0%;-0%;0%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4">
    <fill>
      <patternFill/>
    </fill>
    <fill>
      <patternFill patternType="gray125"/>
    </fill>
    <fill>
      <patternFill patternType="solid">
        <fgColor rgb="00EEF1F5"/>
      </patternFill>
    </fill>
    <fill>
      <patternFill patternType="solid">
        <fgColor rgb="00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0" fontId="2" fillId="2" borderId="0" pivotButton="0" quotePrefix="0" xfId="0"/>
    <xf numFmtId="164" fontId="0" fillId="3" borderId="0" pivotButton="0" quotePrefix="0" xfId="0"/>
    <xf numFmtId="0" fontId="0" fillId="3" borderId="0" pivotButton="0" quotePrefix="0" xfId="0"/>
    <xf numFmtId="164" fontId="0" fillId="0" borderId="0" pivotButton="0" quotePrefix="0" xfId="0"/>
    <xf numFmtId="0" fontId="2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5" fontId="2" fillId="2" borderId="0" pivotButton="0" quotePrefix="0" xfId="0"/>
    <xf numFmtId="9" fontId="2" fillId="0" borderId="0" pivotButton="0" quotePrefix="0" xfId="0"/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80" customWidth="1" min="5" max="5"/>
  </cols>
  <sheetData>
    <row r="1">
      <c r="A1" s="1" t="inlineStr">
        <is>
          <t>АО «Роторс» — финансовая модель общества: допущения</t>
        </is>
      </c>
    </row>
    <row r="2">
      <c r="A2" s="2" t="inlineStr">
        <is>
          <t>Модель эмитента, не обещание. Прогноз; фактические результаты могут быть ниже, в том числе нулевыми. Дивиденды — по решению общего собрания акционеров. Не является индивидуальной инвестиционной рекомендацией.</t>
        </is>
      </c>
    </row>
    <row r="3">
      <c r="A3" t="inlineStr">
        <is>
          <t>Источник цифр по годам: таблица «Финансовые показатели (прогноз)», вкладка «Финансы проекта», карточка «Апарт-отель РОТОРС» на платформе «Хедлайнер» (прочитано 04.11.2026). Модель подготовлена эмитентом совместно с финансовым аналитиком платформы — со слов эмитента.</t>
        </is>
      </c>
    </row>
    <row r="5">
      <c r="A5" s="3" t="inlineStr">
        <is>
          <t>Параметр</t>
        </is>
      </c>
      <c r="B5" s="3" t="inlineStr">
        <is>
          <t>Значение</t>
        </is>
      </c>
      <c r="C5" s="3" t="inlineStr">
        <is>
          <t>Ед.</t>
        </is>
      </c>
      <c r="D5" s="3" t="inlineStr">
        <is>
          <t>Метка</t>
        </is>
      </c>
      <c r="E5" s="3" t="inlineStr">
        <is>
          <t>Источник / комментарий</t>
        </is>
      </c>
    </row>
    <row r="6">
      <c r="A6" t="inlineStr">
        <is>
          <t>Цена размещения акции</t>
        </is>
      </c>
      <c r="B6" t="n">
        <v>40</v>
      </c>
      <c r="C6" t="inlineStr">
        <is>
          <t>₽</t>
        </is>
      </c>
      <c r="D6" t="inlineStr">
        <is>
          <t>✅</t>
        </is>
      </c>
      <c r="E6" t="inlineStr">
        <is>
          <t>Инвестпредложение</t>
        </is>
      </c>
    </row>
    <row r="7">
      <c r="A7" t="inlineStr">
        <is>
          <t>Акций в раунде 1</t>
        </is>
      </c>
      <c r="B7" t="n">
        <v>1192659</v>
      </c>
      <c r="C7" t="inlineStr">
        <is>
          <t>шт</t>
        </is>
      </c>
      <c r="D7" t="inlineStr">
        <is>
          <t>✅</t>
        </is>
      </c>
      <c r="E7" t="inlineStr">
        <is>
          <t>Инвестпредложение</t>
        </is>
      </c>
    </row>
    <row r="8">
      <c r="A8" t="inlineStr">
        <is>
          <t>Акций при полном объекте (9 раундов)</t>
        </is>
      </c>
      <c r="B8" t="n">
        <v>9997142</v>
      </c>
      <c r="C8" t="inlineStr">
        <is>
          <t>шт</t>
        </is>
      </c>
      <c r="D8" t="inlineStr">
        <is>
          <t>🟡</t>
        </is>
      </c>
      <c r="E8" t="inlineStr">
        <is>
          <t>Презентация раунда 1; итоговое число акций уточняется</t>
        </is>
      </c>
    </row>
    <row r="9">
      <c r="A9" t="inlineStr">
        <is>
          <t>Апартаментов</t>
        </is>
      </c>
      <c r="B9" t="n">
        <v>44</v>
      </c>
      <c r="C9" t="inlineStr">
        <is>
          <t>шт</t>
        </is>
      </c>
      <c r="D9" t="inlineStr">
        <is>
          <t>✅</t>
        </is>
      </c>
      <c r="E9" t="inlineStr">
        <is>
          <t>ЕГРН, карточка</t>
        </is>
      </c>
    </row>
    <row r="10">
      <c r="A10" t="inlineStr">
        <is>
          <t>Площадь апартаментов</t>
        </is>
      </c>
      <c r="B10" t="n">
        <v>992.8</v>
      </c>
      <c r="C10" t="inlineStr">
        <is>
          <t>м²</t>
        </is>
      </c>
      <c r="D10" t="inlineStr">
        <is>
          <t>✅</t>
        </is>
      </c>
      <c r="E10" t="inlineStr">
        <is>
          <t>ЕГРН</t>
        </is>
      </c>
    </row>
    <row r="11">
      <c r="A11" t="inlineStr">
        <is>
          <t>Целевая загрузка</t>
        </is>
      </c>
      <c r="B11" s="4" t="n">
        <v>0.7</v>
      </c>
      <c r="C11" t="inlineStr">
        <is>
          <t>доля</t>
        </is>
      </c>
      <c r="D11" t="inlineStr">
        <is>
          <t>✅</t>
        </is>
      </c>
      <c r="E11" t="inlineStr">
        <is>
          <t>Карточка, «Параметры объекта»</t>
        </is>
      </c>
    </row>
    <row r="12">
      <c r="A12" t="inlineStr">
        <is>
          <t>Средний тариф (калькулятор)</t>
        </is>
      </c>
      <c r="B12" s="5" t="n">
        <v>7000</v>
      </c>
      <c r="C12" t="inlineStr">
        <is>
          <t>₽/ночь</t>
        </is>
      </c>
      <c r="D12" t="inlineStr">
        <is>
          <t>🤔</t>
        </is>
      </c>
      <c r="E12" t="inlineStr">
        <is>
          <t>Калибровка: КОМФОРТ 6 750, ЛЮКС ~11 600; структура номеров не раскрыта</t>
        </is>
      </c>
    </row>
    <row r="13">
      <c r="A13" t="inlineStr">
        <is>
          <t>Доля выручки номеров в аренду АО</t>
        </is>
      </c>
      <c r="B13" s="4">
        <f>'По годам'!D5/(B9*B12*365*B11)</f>
        <v/>
      </c>
      <c r="C13" t="inlineStr">
        <is>
          <t>доля</t>
        </is>
      </c>
      <c r="D13" t="inlineStr">
        <is>
          <t>🤔</t>
        </is>
      </c>
      <c r="E13" t="inlineStr">
        <is>
          <t>Калибровка: выручка АО 2029 / (44 × тариф × 365 × загрузка)</t>
        </is>
      </c>
    </row>
    <row r="14">
      <c r="A14" t="inlineStr">
        <is>
          <t>Индексация аренды с 2030</t>
        </is>
      </c>
      <c r="B14" s="6" t="n">
        <v>0.1</v>
      </c>
      <c r="C14" t="inlineStr">
        <is>
          <t>доля</t>
        </is>
      </c>
      <c r="D14" t="inlineStr">
        <is>
          <t>🟡</t>
        </is>
      </c>
      <c r="E14" t="inlineStr">
        <is>
          <t>Вывод из таблицы; во внутренних материалах +5 %</t>
        </is>
      </c>
    </row>
    <row r="15">
      <c r="A15" t="inlineStr">
        <is>
          <t>Рост управления АО</t>
        </is>
      </c>
      <c r="B15" s="6" t="n">
        <v>0.07000000000000001</v>
      </c>
      <c r="C15" t="inlineStr">
        <is>
          <t>доля</t>
        </is>
      </c>
      <c r="D15" t="inlineStr">
        <is>
          <t>📊</t>
        </is>
      </c>
      <c r="E15" t="inlineStr">
        <is>
          <t>Вывод из таблицы</t>
        </is>
      </c>
    </row>
    <row r="16">
      <c r="A16" t="inlineStr">
        <is>
          <t>«Налогообложение» / выручка (с 2029)</t>
        </is>
      </c>
      <c r="B16" s="6">
        <f>'По годам'!D9/'По годам'!D5</f>
        <v/>
      </c>
      <c r="C16" t="inlineStr">
        <is>
          <t>доля</t>
        </is>
      </c>
      <c r="D16" t="inlineStr">
        <is>
          <t>📊</t>
        </is>
      </c>
      <c r="E16" t="inlineStr">
        <is>
          <t>Вывод из таблицы; методика запрошена</t>
        </is>
      </c>
    </row>
    <row r="17">
      <c r="A17" t="inlineStr">
        <is>
          <t>Чистая прибыль / EBITDA</t>
        </is>
      </c>
      <c r="B17" s="6">
        <f>'По годам'!D14/'По годам'!D12</f>
        <v/>
      </c>
      <c r="C17" t="inlineStr">
        <is>
          <t>доля</t>
        </is>
      </c>
      <c r="D17" t="inlineStr">
        <is>
          <t>📊</t>
        </is>
      </c>
      <c r="E17" t="inlineStr">
        <is>
          <t>Вывод из таблицы; статья 7 % запрошена</t>
        </is>
      </c>
    </row>
    <row r="18">
      <c r="A18" t="inlineStr">
        <is>
          <t>Постоянная часть расходов АО</t>
        </is>
      </c>
      <c r="B18" t="n">
        <v>1300000</v>
      </c>
      <c r="C18" t="inlineStr">
        <is>
          <t>₽/год</t>
        </is>
      </c>
      <c r="D18" t="inlineStr">
        <is>
          <t>🤔</t>
        </is>
      </c>
      <c r="E18" t="inlineStr">
        <is>
          <t>Справка инвесткомитету 06.10.2026</t>
        </is>
      </c>
    </row>
    <row r="19">
      <c r="A19" t="inlineStr">
        <is>
          <t>Вознаграждение платформы (эмитент)</t>
        </is>
      </c>
      <c r="B19" s="6" t="n">
        <v>0.02</v>
      </c>
      <c r="C19" t="inlineStr">
        <is>
          <t>доля</t>
        </is>
      </c>
      <c r="D19" t="inlineStr">
        <is>
          <t>✅</t>
        </is>
      </c>
      <c r="E19" t="inlineStr">
        <is>
          <t>Инвестпредложение</t>
        </is>
      </c>
    </row>
    <row r="20">
      <c r="A20" t="inlineStr">
        <is>
          <t>Налог на прибыль (пересчёт)</t>
        </is>
      </c>
      <c r="B20" s="6" t="n">
        <v>0.25</v>
      </c>
      <c r="C20" t="inlineStr">
        <is>
          <t>доля</t>
        </is>
      </c>
      <c r="D20" t="inlineStr">
        <is>
          <t>✅</t>
        </is>
      </c>
      <c r="E20" t="inlineStr">
        <is>
          <t>НК РФ ст. 284</t>
        </is>
      </c>
    </row>
    <row r="21">
      <c r="A21" t="inlineStr">
        <is>
          <t>Налоговая амортизация (пересчёт)</t>
        </is>
      </c>
      <c r="B21" t="n">
        <v>14200000</v>
      </c>
      <c r="C21" t="inlineStr">
        <is>
          <t>₽/год</t>
        </is>
      </c>
      <c r="D21" t="inlineStr">
        <is>
          <t>🤔</t>
        </is>
      </c>
      <c r="E21" t="inlineStr">
        <is>
          <t>Внутренний расчёт эмитента</t>
        </is>
      </c>
    </row>
    <row r="22">
      <c r="A22" t="inlineStr">
        <is>
          <t>Открытие отеля (ориентир)</t>
        </is>
      </c>
      <c r="B22" t="inlineStr">
        <is>
          <t>март 2027</t>
        </is>
      </c>
      <c r="C22" t="inlineStr"/>
      <c r="D22" t="inlineStr">
        <is>
          <t>💬</t>
        </is>
      </c>
      <c r="E22" t="inlineStr">
        <is>
          <t>Со слов эмитента, при активном сборе раунда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Финансовые показатели АО (прогноз), ₽</t>
        </is>
      </c>
    </row>
    <row r="2">
      <c r="A2" s="2" t="inlineStr">
        <is>
          <t>Модель эмитента, не обещание. Прогноз; фактические результаты могут быть ниже, в том числе нулевыми. Дивиденды — по решению общего собрания акционеров. Не является индивидуальной инвестиционной рекомендацией.</t>
        </is>
      </c>
    </row>
    <row r="4">
      <c r="A4" s="7" t="inlineStr">
        <is>
          <t>Показатель</t>
        </is>
      </c>
      <c r="B4" s="3" t="n">
        <v>2027</v>
      </c>
      <c r="C4" s="3" t="n">
        <v>2028</v>
      </c>
      <c r="D4" s="3" t="n">
        <v>2029</v>
      </c>
      <c r="E4" s="3" t="n">
        <v>2030</v>
      </c>
      <c r="F4" s="3" t="n">
        <v>2031</v>
      </c>
      <c r="G4" s="3" t="n">
        <v>2032</v>
      </c>
      <c r="H4" s="3" t="n">
        <v>2033</v>
      </c>
      <c r="I4" s="3" t="n">
        <v>2034</v>
      </c>
      <c r="J4" s="3" t="n">
        <v>2035</v>
      </c>
      <c r="K4" s="3" t="n">
        <v>2036</v>
      </c>
    </row>
    <row r="5">
      <c r="A5" t="inlineStr">
        <is>
          <t>Арендная выручка</t>
        </is>
      </c>
      <c r="B5" s="8" t="n">
        <v>853554</v>
      </c>
      <c r="C5" s="8" t="n">
        <v>40659058</v>
      </c>
      <c r="D5" s="8" t="n">
        <v>57661824</v>
      </c>
      <c r="E5" s="8" t="n">
        <v>63428006</v>
      </c>
      <c r="F5" s="8" t="n">
        <v>69770807</v>
      </c>
      <c r="G5" s="8" t="n">
        <v>76747888</v>
      </c>
      <c r="H5" s="8" t="n">
        <v>84422677</v>
      </c>
      <c r="I5" s="8" t="n">
        <v>92864944</v>
      </c>
      <c r="J5" s="8" t="n">
        <v>102151439</v>
      </c>
      <c r="K5" s="8" t="n">
        <v>112366582</v>
      </c>
    </row>
    <row r="6">
      <c r="A6" t="inlineStr">
        <is>
          <t>Расходы для запуска</t>
        </is>
      </c>
      <c r="B6" s="8" t="n">
        <v>1153554</v>
      </c>
      <c r="C6" s="8" t="n">
        <v>426778</v>
      </c>
      <c r="D6" s="8" t="n">
        <v>0</v>
      </c>
      <c r="E6" s="8" t="n">
        <v>0</v>
      </c>
      <c r="F6" s="8" t="n">
        <v>0</v>
      </c>
      <c r="G6" s="8" t="n">
        <v>0</v>
      </c>
      <c r="H6" s="8" t="n">
        <v>0</v>
      </c>
      <c r="I6" s="8" t="n">
        <v>0</v>
      </c>
      <c r="J6" s="8" t="n">
        <v>0</v>
      </c>
      <c r="K6" s="8" t="n">
        <v>0</v>
      </c>
    </row>
    <row r="7">
      <c r="A7" t="inlineStr">
        <is>
          <t>Управление АО</t>
        </is>
      </c>
      <c r="B7" s="8" t="n">
        <v>2568000</v>
      </c>
      <c r="C7" s="8" t="n">
        <v>2747760</v>
      </c>
      <c r="D7" s="8" t="n">
        <v>2940103</v>
      </c>
      <c r="E7" s="8" t="n">
        <v>3145910</v>
      </c>
      <c r="F7" s="8" t="n">
        <v>3366124</v>
      </c>
      <c r="G7" s="8" t="n">
        <v>3601753</v>
      </c>
      <c r="H7" s="8" t="n">
        <v>3853876</v>
      </c>
      <c r="I7" s="8" t="n">
        <v>4123647</v>
      </c>
      <c r="J7" s="8" t="n">
        <v>4412302</v>
      </c>
      <c r="K7" s="8" t="n">
        <v>4721163</v>
      </c>
    </row>
    <row r="8">
      <c r="A8" t="inlineStr">
        <is>
          <t>Налог на имущество</t>
        </is>
      </c>
      <c r="B8" s="8" t="n">
        <v>1609037</v>
      </c>
      <c r="C8" s="8" t="n">
        <v>1609037</v>
      </c>
      <c r="D8" s="8" t="n">
        <v>1609037</v>
      </c>
      <c r="E8" s="8" t="n">
        <v>1609037</v>
      </c>
      <c r="F8" s="8" t="n">
        <v>1609037</v>
      </c>
      <c r="G8" s="8" t="n">
        <v>1609037</v>
      </c>
      <c r="H8" s="8" t="n">
        <v>1609037</v>
      </c>
      <c r="I8" s="8" t="n">
        <v>1609037</v>
      </c>
      <c r="J8" s="8" t="n">
        <v>1609037</v>
      </c>
      <c r="K8" s="8" t="n">
        <v>1609037</v>
      </c>
    </row>
    <row r="9">
      <c r="A9" t="inlineStr">
        <is>
          <t>«Налогообложение»</t>
        </is>
      </c>
      <c r="B9" s="8" t="n">
        <v>4472496</v>
      </c>
      <c r="C9" s="8" t="n">
        <v>6342801</v>
      </c>
      <c r="D9" s="8" t="n">
        <v>6977081</v>
      </c>
      <c r="E9" s="8" t="n">
        <v>7674789</v>
      </c>
      <c r="F9" s="8" t="n">
        <v>8442268</v>
      </c>
      <c r="G9" s="8" t="n">
        <v>9286494</v>
      </c>
      <c r="H9" s="8" t="n">
        <v>10215144</v>
      </c>
      <c r="I9" s="8" t="n">
        <v>11236658</v>
      </c>
      <c r="J9" s="8" t="n">
        <v>12360324</v>
      </c>
      <c r="K9" s="8" t="n">
        <v>13596356</v>
      </c>
    </row>
    <row r="10">
      <c r="A10" s="7" t="inlineStr">
        <is>
          <t>Итого расходы</t>
        </is>
      </c>
      <c r="B10" s="8">
        <f>SUM(B6:B9)</f>
        <v/>
      </c>
      <c r="C10" s="8">
        <f>SUM(C6:C9)</f>
        <v/>
      </c>
      <c r="D10" s="8">
        <f>SUM(D6:D9)</f>
        <v/>
      </c>
      <c r="E10" s="8">
        <f>SUM(E6:E9)</f>
        <v/>
      </c>
      <c r="F10" s="8">
        <f>SUM(F6:F9)</f>
        <v/>
      </c>
      <c r="G10" s="8">
        <f>SUM(G6:G9)</f>
        <v/>
      </c>
      <c r="H10" s="8">
        <f>SUM(H6:H9)</f>
        <v/>
      </c>
      <c r="I10" s="8">
        <f>SUM(I6:I9)</f>
        <v/>
      </c>
      <c r="J10" s="8">
        <f>SUM(J6:J9)</f>
        <v/>
      </c>
      <c r="K10" s="8">
        <f>SUM(K6:K9)</f>
        <v/>
      </c>
    </row>
    <row r="11">
      <c r="A11" t="inlineStr">
        <is>
          <t>EBITDA (как в таблице платформы)</t>
        </is>
      </c>
      <c r="B11" s="8" t="n">
        <v>0</v>
      </c>
      <c r="C11" s="8" t="n">
        <v>29532682</v>
      </c>
      <c r="D11" s="8" t="n">
        <v>46135603</v>
      </c>
      <c r="E11" s="8" t="n">
        <v>50998270</v>
      </c>
      <c r="F11" s="8" t="n">
        <v>56353378</v>
      </c>
      <c r="G11" s="8" t="n">
        <v>62250604</v>
      </c>
      <c r="H11" s="8" t="n">
        <v>68744620</v>
      </c>
      <c r="I11" s="8" t="n">
        <v>75895602</v>
      </c>
      <c r="J11" s="8" t="n">
        <v>83769776</v>
      </c>
      <c r="K11" s="8" t="n">
        <v>92440026</v>
      </c>
    </row>
    <row r="12">
      <c r="A12" s="7" t="inlineStr">
        <is>
          <t>EBITDA пересчёт (выручка − расходы)</t>
        </is>
      </c>
      <c r="B12" s="8">
        <f>B5-B10</f>
        <v/>
      </c>
      <c r="C12" s="8">
        <f>C5-C10</f>
        <v/>
      </c>
      <c r="D12" s="8">
        <f>D5-D10</f>
        <v/>
      </c>
      <c r="E12" s="8">
        <f>E5-E10</f>
        <v/>
      </c>
      <c r="F12" s="8">
        <f>F5-F10</f>
        <v/>
      </c>
      <c r="G12" s="8">
        <f>G5-G10</f>
        <v/>
      </c>
      <c r="H12" s="8">
        <f>H5-H10</f>
        <v/>
      </c>
      <c r="I12" s="8">
        <f>I5-I10</f>
        <v/>
      </c>
      <c r="J12" s="8">
        <f>J5-J10</f>
        <v/>
      </c>
      <c r="K12" s="8">
        <f>K5-K10</f>
        <v/>
      </c>
    </row>
    <row r="13"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</row>
    <row r="14">
      <c r="A14" s="7" t="inlineStr">
        <is>
          <t>Чистая прибыль (платформа)</t>
        </is>
      </c>
      <c r="B14" s="8" t="n">
        <v>0</v>
      </c>
      <c r="C14" s="8" t="n">
        <v>27465394.26</v>
      </c>
      <c r="D14" s="8" t="n">
        <v>42906110.79</v>
      </c>
      <c r="E14" s="8" t="n">
        <v>47428391.1</v>
      </c>
      <c r="F14" s="8" t="n">
        <v>52408641.54</v>
      </c>
      <c r="G14" s="8" t="n">
        <v>57893061.72</v>
      </c>
      <c r="H14" s="8" t="n">
        <v>63932496.6</v>
      </c>
      <c r="I14" s="8" t="n">
        <v>70582909.86</v>
      </c>
      <c r="J14" s="8" t="n">
        <v>77905891.68000001</v>
      </c>
      <c r="K14" s="8" t="n">
        <v>85969224.18000001</v>
      </c>
    </row>
    <row r="15">
      <c r="A15" s="7" t="inlineStr">
        <is>
          <t>Чистая прибыль на акцию (EPS), ₽</t>
        </is>
      </c>
      <c r="B15" s="9">
        <f>B14/Допущения!$B$8</f>
        <v/>
      </c>
      <c r="C15" s="9">
        <f>C14/Допущения!$B$8</f>
        <v/>
      </c>
      <c r="D15" s="9">
        <f>D14/Допущения!$B$8</f>
        <v/>
      </c>
      <c r="E15" s="9">
        <f>E14/Допущения!$B$8</f>
        <v/>
      </c>
      <c r="F15" s="9">
        <f>F14/Допущения!$B$8</f>
        <v/>
      </c>
      <c r="G15" s="9">
        <f>G14/Допущения!$B$8</f>
        <v/>
      </c>
      <c r="H15" s="9">
        <f>H14/Допущения!$B$8</f>
        <v/>
      </c>
      <c r="I15" s="9">
        <f>I14/Допущения!$B$8</f>
        <v/>
      </c>
      <c r="J15" s="9">
        <f>J14/Допущения!$B$8</f>
        <v/>
      </c>
      <c r="K15" s="9">
        <f>K14/Допущения!$B$8</f>
        <v/>
      </c>
    </row>
    <row r="16">
      <c r="A16" t="inlineStr">
        <is>
          <t>P/E при цене размещения, ×</t>
        </is>
      </c>
      <c r="B16" s="9">
        <f>IF(B15&gt;0,Допущения!$B$6/B15,"—")</f>
        <v/>
      </c>
      <c r="C16" s="9">
        <f>IF(C15&gt;0,Допущения!$B$6/C15,"—")</f>
        <v/>
      </c>
      <c r="D16" s="9">
        <f>IF(D15&gt;0,Допущения!$B$6/D15,"—")</f>
        <v/>
      </c>
      <c r="E16" s="9">
        <f>IF(E15&gt;0,Допущения!$B$6/E15,"—")</f>
        <v/>
      </c>
      <c r="F16" s="9">
        <f>IF(F15&gt;0,Допущения!$B$6/F15,"—")</f>
        <v/>
      </c>
      <c r="G16" s="9">
        <f>IF(G15&gt;0,Допущения!$B$6/G15,"—")</f>
        <v/>
      </c>
      <c r="H16" s="9">
        <f>IF(H15&gt;0,Допущения!$B$6/H15,"—")</f>
        <v/>
      </c>
      <c r="I16" s="9">
        <f>IF(I15&gt;0,Допущения!$B$6/I15,"—")</f>
        <v/>
      </c>
      <c r="J16" s="9">
        <f>IF(J15&gt;0,Допущения!$B$6/J15,"—")</f>
        <v/>
      </c>
      <c r="K16" s="9">
        <f>IF(K15&gt;0,Допущения!$B$6/K15,"—")</f>
        <v/>
      </c>
    </row>
    <row r="17">
      <c r="A17" t="inlineStr">
        <is>
          <t>Пересчёт ЧП: ОСН 25 %, налоговая амортизация (🤔)</t>
        </is>
      </c>
      <c r="B17" s="8">
        <f>B5-B6-B7-B8-MAX(0,0.25*(B5-B6-B7-B8-Допущения!$B$21))</f>
        <v/>
      </c>
      <c r="C17" s="8">
        <f>C5-C6-C7-C8-MAX(0,0.25*(C5-C6-C7-C8-Допущения!$B$21))</f>
        <v/>
      </c>
      <c r="D17" s="8">
        <f>D5-D6-D7-D8-MAX(0,0.25*(D5-D6-D7-D8-Допущения!$B$21))</f>
        <v/>
      </c>
      <c r="E17" s="8">
        <f>E5-E6-E7-E8-MAX(0,0.25*(E5-E6-E7-E8-Допущения!$B$21))</f>
        <v/>
      </c>
      <c r="F17" s="8">
        <f>F5-F6-F7-F8-MAX(0,0.25*(F5-F6-F7-F8-Допущения!$B$21))</f>
        <v/>
      </c>
      <c r="G17" s="8">
        <f>G5-G6-G7-G8-MAX(0,0.25*(G5-G6-G7-G8-Допущения!$B$21))</f>
        <v/>
      </c>
      <c r="H17" s="8">
        <f>H5-H6-H7-H8-MAX(0,0.25*(H5-H6-H7-H8-Допущения!$B$21))</f>
        <v/>
      </c>
      <c r="I17" s="8">
        <f>I5-I6-I7-I8-MAX(0,0.25*(I5-I6-I7-I8-Допущения!$B$21))</f>
        <v/>
      </c>
      <c r="J17" s="8">
        <f>J5-J6-J7-J8-MAX(0,0.25*(J5-J6-J7-J8-Допущения!$B$21))</f>
        <v/>
      </c>
      <c r="K17" s="8">
        <f>K5-K6-K7-K8-MAX(0,0.25*(K5-K6-K7-K8-Допущения!$B$21))</f>
        <v/>
      </c>
    </row>
    <row r="18">
      <c r="A18" t="inlineStr">
        <is>
          <t>Отклонение модели от пересчёта</t>
        </is>
      </c>
      <c r="B18" s="6">
        <f>IF(B17&gt;0,B14/B17-1,"—")</f>
        <v/>
      </c>
      <c r="C18" s="6">
        <f>IF(C17&gt;0,C14/C17-1,"—")</f>
        <v/>
      </c>
      <c r="D18" s="6">
        <f>IF(D17&gt;0,D14/D17-1,"—")</f>
        <v/>
      </c>
      <c r="E18" s="6">
        <f>IF(E17&gt;0,E14/E17-1,"—")</f>
        <v/>
      </c>
      <c r="F18" s="6">
        <f>IF(F17&gt;0,F14/F17-1,"—")</f>
        <v/>
      </c>
      <c r="G18" s="6">
        <f>IF(G17&gt;0,G14/G17-1,"—")</f>
        <v/>
      </c>
      <c r="H18" s="6">
        <f>IF(H17&gt;0,H14/H17-1,"—")</f>
        <v/>
      </c>
      <c r="I18" s="6">
        <f>IF(I17&gt;0,I14/I17-1,"—")</f>
        <v/>
      </c>
      <c r="J18" s="6">
        <f>IF(J17&gt;0,J14/J17-1,"—")</f>
        <v/>
      </c>
      <c r="K18" s="6">
        <f>IF(K17&gt;0,K14/K17-1,"—")</f>
        <v/>
      </c>
    </row>
    <row r="20">
      <c r="A20" t="inlineStr">
        <is>
          <t>В 2027 году на платформе EBITDA и чистая прибыль показаны 0; по арифметике строк EBITDA = −8 949 533 ₽ (противоречие, уточняется).</t>
        </is>
      </c>
    </row>
    <row r="21">
      <c r="A21" t="inlineStr">
        <is>
          <t>EPS считается на акции полного объекта (Допущения!B8). Это арифметика модели, а не дивиденд.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Чувствительность EPS 2029 к загрузке и тарифу, ₽ на акцию</t>
        </is>
      </c>
    </row>
    <row r="2">
      <c r="A2" s="2" t="inlineStr">
        <is>
          <t>Предположение (стресс): аренда АО пропорциональна выручке номеров. При фиксированной аренде выручка АО от загрузки не зависит. Модель эмитента, не обещание. Прогноз; фактические результаты могут быть ниже, в том числе нулевыми. Дивиденды — по решению общего собрания акционеров. Не является индивидуальной инвестиционной рекомендацией.</t>
        </is>
      </c>
    </row>
    <row r="4">
      <c r="A4" s="7" t="inlineStr">
        <is>
          <t>Загрузка \ изменение тарифа</t>
        </is>
      </c>
      <c r="B4" s="10" t="n">
        <v>-0.1</v>
      </c>
      <c r="C4" s="10" t="n">
        <v>0</v>
      </c>
      <c r="D4" s="10" t="n">
        <v>0.1</v>
      </c>
    </row>
    <row r="5">
      <c r="A5" s="11" t="n">
        <v>0.5</v>
      </c>
      <c r="B5" s="9">
        <f>MAX(0,Допущения!$B$17*(('По годам'!$D$5*($A5/Допущения!$B$11)*(1+B$4))-'По годам'!$D$7-'По годам'!$D$8-Допущения!$B$16*('По годам'!$D$5*($A5/Допущения!$B$11)*(1+B$4))))/Допущения!$B$8</f>
        <v/>
      </c>
      <c r="C5" s="9">
        <f>MAX(0,Допущения!$B$17*(('По годам'!$D$5*($A5/Допущения!$B$11)*(1+C$4))-'По годам'!$D$7-'По годам'!$D$8-Допущения!$B$16*('По годам'!$D$5*($A5/Допущения!$B$11)*(1+C$4))))/Допущения!$B$8</f>
        <v/>
      </c>
      <c r="D5" s="9">
        <f>MAX(0,Допущения!$B$17*(('По годам'!$D$5*($A5/Допущения!$B$11)*(1+D$4))-'По годам'!$D$7-'По годам'!$D$8-Допущения!$B$16*('По годам'!$D$5*($A5/Допущения!$B$11)*(1+D$4))))/Допущения!$B$8</f>
        <v/>
      </c>
    </row>
    <row r="6">
      <c r="A6" s="11" t="n">
        <v>0.6</v>
      </c>
      <c r="B6" s="9">
        <f>MAX(0,Допущения!$B$17*(('По годам'!$D$5*($A6/Допущения!$B$11)*(1+B$4))-'По годам'!$D$7-'По годам'!$D$8-Допущения!$B$16*('По годам'!$D$5*($A6/Допущения!$B$11)*(1+B$4))))/Допущения!$B$8</f>
        <v/>
      </c>
      <c r="C6" s="9">
        <f>MAX(0,Допущения!$B$17*(('По годам'!$D$5*($A6/Допущения!$B$11)*(1+C$4))-'По годам'!$D$7-'По годам'!$D$8-Допущения!$B$16*('По годам'!$D$5*($A6/Допущения!$B$11)*(1+C$4))))/Допущения!$B$8</f>
        <v/>
      </c>
      <c r="D6" s="9">
        <f>MAX(0,Допущения!$B$17*(('По годам'!$D$5*($A6/Допущения!$B$11)*(1+D$4))-'По годам'!$D$7-'По годам'!$D$8-Допущения!$B$16*('По годам'!$D$5*($A6/Допущения!$B$11)*(1+D$4))))/Допущения!$B$8</f>
        <v/>
      </c>
    </row>
    <row r="7">
      <c r="A7" s="11" t="n">
        <v>0.7</v>
      </c>
      <c r="B7" s="9">
        <f>MAX(0,Допущения!$B$17*(('По годам'!$D$5*($A7/Допущения!$B$11)*(1+B$4))-'По годам'!$D$7-'По годам'!$D$8-Допущения!$B$16*('По годам'!$D$5*($A7/Допущения!$B$11)*(1+B$4))))/Допущения!$B$8</f>
        <v/>
      </c>
      <c r="C7" s="9">
        <f>MAX(0,Допущения!$B$17*(('По годам'!$D$5*($A7/Допущения!$B$11)*(1+C$4))-'По годам'!$D$7-'По годам'!$D$8-Допущения!$B$16*('По годам'!$D$5*($A7/Допущения!$B$11)*(1+C$4))))/Допущения!$B$8</f>
        <v/>
      </c>
      <c r="D7" s="9">
        <f>MAX(0,Допущения!$B$17*(('По годам'!$D$5*($A7/Допущения!$B$11)*(1+D$4))-'По годам'!$D$7-'По годам'!$D$8-Допущения!$B$16*('По годам'!$D$5*($A7/Допущения!$B$11)*(1+D$4))))/Допущения!$B$8</f>
        <v/>
      </c>
    </row>
    <row r="8">
      <c r="A8" s="11" t="n">
        <v>0.8</v>
      </c>
      <c r="B8" s="9">
        <f>MAX(0,Допущения!$B$17*(('По годам'!$D$5*($A8/Допущения!$B$11)*(1+B$4))-'По годам'!$D$7-'По годам'!$D$8-Допущения!$B$16*('По годам'!$D$5*($A8/Допущения!$B$11)*(1+B$4))))/Допущения!$B$8</f>
        <v/>
      </c>
      <c r="C8" s="9">
        <f>MAX(0,Допущения!$B$17*(('По годам'!$D$5*($A8/Допущения!$B$11)*(1+C$4))-'По годам'!$D$7-'По годам'!$D$8-Допущения!$B$16*('По годам'!$D$5*($A8/Допущения!$B$11)*(1+C$4))))/Допущения!$B$8</f>
        <v/>
      </c>
      <c r="D8" s="9">
        <f>MAX(0,Допущения!$B$17*(('По годам'!$D$5*($A8/Допущения!$B$11)*(1+D$4))-'По годам'!$D$7-'По годам'!$D$8-Допущения!$B$16*('По годам'!$D$5*($A8/Допущения!$B$11)*(1+D$4))))/Допущения!$B$8</f>
        <v/>
      </c>
    </row>
    <row r="10">
      <c r="A10" s="7" t="inlineStr">
        <is>
          <t>Неполный сбор объекта (2029)</t>
        </is>
      </c>
    </row>
    <row r="11">
      <c r="A11" s="3" t="inlineStr">
        <is>
          <t>Доля объекта в АО</t>
        </is>
      </c>
      <c r="B11" s="3" t="inlineStr">
        <is>
          <t>Выручка АО</t>
        </is>
      </c>
      <c r="C11" s="3" t="inlineStr">
        <is>
          <t>Чистая прибыль</t>
        </is>
      </c>
      <c r="D11" s="3" t="inlineStr">
        <is>
          <t>EPS, ₽</t>
        </is>
      </c>
    </row>
    <row r="12">
      <c r="A12" s="12" t="n">
        <v>0.1192999959388393</v>
      </c>
      <c r="B12" s="8">
        <f>'По годам'!$D$5*A12</f>
        <v/>
      </c>
      <c r="C12" s="8">
        <f>MAX(0,Допущения!$B$17*(B12-(Допущения!$B$18+('По годам'!$D$7-Допущения!$B$18)*A12)-'По годам'!$D$8*A12-Допущения!$B$16*B12))</f>
        <v/>
      </c>
      <c r="D12" s="9">
        <f>C12/(Допущения!$B$8*A12)</f>
        <v/>
      </c>
    </row>
    <row r="13">
      <c r="A13" s="12" t="n">
        <v>0.25</v>
      </c>
      <c r="B13" s="8">
        <f>'По годам'!$D$5*A13</f>
        <v/>
      </c>
      <c r="C13" s="8">
        <f>MAX(0,Допущения!$B$17*(B13-(Допущения!$B$18+('По годам'!$D$7-Допущения!$B$18)*A13)-'По годам'!$D$8*A13-Допущения!$B$16*B13))</f>
        <v/>
      </c>
      <c r="D13" s="9">
        <f>C13/(Допущения!$B$8*A13)</f>
        <v/>
      </c>
    </row>
    <row r="14">
      <c r="A14" s="12" t="n">
        <v>0.5</v>
      </c>
      <c r="B14" s="8">
        <f>'По годам'!$D$5*A14</f>
        <v/>
      </c>
      <c r="C14" s="8">
        <f>MAX(0,Допущения!$B$17*(B14-(Допущения!$B$18+('По годам'!$D$7-Допущения!$B$18)*A14)-'По годам'!$D$8*A14-Допущения!$B$16*B14))</f>
        <v/>
      </c>
      <c r="D14" s="9">
        <f>C14/(Допущения!$B$8*A14)</f>
        <v/>
      </c>
    </row>
    <row r="15">
      <c r="A15" s="12" t="n">
        <v>1</v>
      </c>
      <c r="B15" s="8">
        <f>'По годам'!$D$5*A15</f>
        <v/>
      </c>
      <c r="C15" s="8">
        <f>MAX(0,Допущения!$B$17*(B15-(Допущения!$B$18+('По годам'!$D$7-Допущения!$B$18)*A15)-'По годам'!$D$8*A15-Допущения!$B$16*B15))</f>
        <v/>
      </c>
      <c r="D15" s="9">
        <f>C15/(Допущения!$B$8*A15)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90" customWidth="1" min="2" max="2"/>
  </cols>
  <sheetData>
    <row r="1">
      <c r="A1" s="1" t="inlineStr">
        <is>
          <t>Когда первые выплаты (ориентир от открытия в марте 2027)</t>
        </is>
      </c>
    </row>
    <row r="2">
      <c r="A2" s="2" t="n"/>
    </row>
    <row r="3">
      <c r="A3" t="inlineStr">
        <is>
          <t>до 16.11.2026</t>
        </is>
      </c>
      <c r="B3" t="inlineStr">
        <is>
          <t>Предложение 1; деньги на номинальном счёте</t>
        </is>
      </c>
    </row>
    <row r="4">
      <c r="A4" t="inlineStr">
        <is>
          <t>до 11.03.2027 / до 31.03.2027</t>
        </is>
      </c>
      <c r="B4" t="inlineStr">
        <is>
          <t>Раунд 1 (ориентир) / конец размещения выпуска</t>
        </is>
      </c>
    </row>
    <row r="5">
      <c r="A5" t="inlineStr">
        <is>
          <t>март 2027</t>
        </is>
      </c>
      <c r="B5" t="inlineStr">
        <is>
          <t>Открытие отеля (со слов эмитента)</t>
        </is>
      </c>
    </row>
    <row r="6">
      <c r="A6" t="inlineStr">
        <is>
          <t>03–12.2027</t>
        </is>
      </c>
      <c r="B6" t="inlineStr">
        <is>
          <t>Период запуска: аренда по модели 0,85 млн ₽</t>
        </is>
      </c>
    </row>
    <row r="7">
      <c r="A7" t="inlineStr">
        <is>
          <t>2028</t>
        </is>
      </c>
      <c r="B7" t="inlineStr">
        <is>
          <t>Аренда 40,7 млн ₽ (≈78 % полной ставки), чистая прибыль 27,5 млн ₽</t>
        </is>
      </c>
    </row>
    <row r="8">
      <c r="A8" t="inlineStr">
        <is>
          <t>IV кв. 2028</t>
        </is>
      </c>
      <c r="B8" t="inlineStr">
        <is>
          <t>Самая ранняя промежуточная выплата по итогам 9 мес. (не заложена в модели)</t>
        </is>
      </c>
    </row>
    <row r="9">
      <c r="A9" t="inlineStr">
        <is>
          <t>03–06.2029</t>
        </is>
      </c>
      <c r="B9" t="inlineStr">
        <is>
          <t>Годовое ОСА по итогам 2028 (208-ФЗ ст. 42)</t>
        </is>
      </c>
    </row>
    <row r="10">
      <c r="A10" t="inlineStr">
        <is>
          <t>+10…20 дней</t>
        </is>
      </c>
      <c r="B10" t="inlineStr">
        <is>
          <t>Дата списка лиц</t>
        </is>
      </c>
    </row>
    <row r="11">
      <c r="A11" t="inlineStr">
        <is>
          <t>≤10 / ≤25 раб. дней</t>
        </is>
      </c>
      <c r="B11" t="inlineStr">
        <is>
          <t>Выплата номинальным держателям / остальным; ориентир — лето 2029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2026-11-04T09:37:02Z</dcterms:created>
  <dcterms:modified xmlns:dcterms="http://purl.org/dc/terms/" xmlns:xsi="http://www.w3.org/2001/XMLSchema-instance" xsi:type="dcterms:W3CDTF">2026-11-04T09:37:02Z</dcterms:modified>
</cp:coreProperties>
</file>